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filterPrivacy="1"/>
  <xr:revisionPtr revIDLastSave="0" documentId="13_ncr:1_{B76B4B43-5EAC-9649-9EA3-83DAE2068DF5}" xr6:coauthVersionLast="47" xr6:coauthVersionMax="47" xr10:uidLastSave="{00000000-0000-0000-0000-000000000000}"/>
  <bookViews>
    <workbookView xWindow="54900" yWindow="5580" windowWidth="30380" windowHeight="22040" xr2:uid="{00000000-000D-0000-FFFF-FFFF00000000}"/>
  </bookViews>
  <sheets>
    <sheet name="估值" sheetId="5" r:id="rId1"/>
    <sheet name="2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" l="1"/>
  <c r="B9" i="5" s="1"/>
  <c r="K9" i="5" l="1"/>
  <c r="B17" i="5" s="1"/>
  <c r="F17" i="5" s="1"/>
  <c r="J9" i="5"/>
  <c r="J13" i="5" s="1"/>
  <c r="I9" i="5"/>
  <c r="I13" i="5" s="1"/>
  <c r="H9" i="5"/>
  <c r="H13" i="5" s="1"/>
  <c r="G9" i="5"/>
  <c r="G13" i="5" s="1"/>
  <c r="F9" i="5"/>
  <c r="F13" i="5" s="1"/>
  <c r="E9" i="5"/>
  <c r="E13" i="5" s="1"/>
  <c r="D9" i="5"/>
  <c r="D13" i="5" s="1"/>
  <c r="C9" i="5"/>
  <c r="C13" i="5" s="1"/>
  <c r="B13" i="5"/>
  <c r="K13" i="5" l="1"/>
  <c r="B20" i="5" s="1"/>
  <c r="B23" i="5" s="1"/>
  <c r="C3" i="2" l="1"/>
  <c r="B2" i="2" l="1"/>
  <c r="C2" i="2" s="1"/>
  <c r="B3" i="2" l="1"/>
  <c r="D2" i="2"/>
  <c r="D3" i="2" s="1"/>
  <c r="E2" i="2" l="1"/>
  <c r="E3" i="2" s="1"/>
  <c r="F2" i="2" l="1"/>
  <c r="F3" i="2" s="1"/>
  <c r="G2" i="2" l="1"/>
  <c r="G3" i="2" s="1"/>
  <c r="H2" i="2" l="1"/>
  <c r="H3" i="2" s="1"/>
  <c r="I2" i="2" l="1"/>
  <c r="I3" i="2" s="1"/>
  <c r="J2" i="2" l="1"/>
  <c r="J3" i="2" s="1"/>
  <c r="K2" i="2" l="1"/>
  <c r="K3" i="2" s="1"/>
  <c r="K4" i="2" l="1"/>
  <c r="L2" i="2"/>
  <c r="L3" i="2" s="1"/>
  <c r="L4" i="2" s="1"/>
  <c r="M4" i="2" l="1"/>
</calcChain>
</file>

<file path=xl/sharedStrings.xml><?xml version="1.0" encoding="utf-8"?>
<sst xmlns="http://schemas.openxmlformats.org/spreadsheetml/2006/main" count="38" uniqueCount="37">
  <si>
    <t>当年</t>
    <phoneticPr fontId="1" type="noConversion"/>
  </si>
  <si>
    <t>第一年</t>
    <phoneticPr fontId="1" type="noConversion"/>
  </si>
  <si>
    <t>第二年</t>
    <phoneticPr fontId="1" type="noConversion"/>
  </si>
  <si>
    <t>第三年</t>
    <phoneticPr fontId="1" type="noConversion"/>
  </si>
  <si>
    <t>第四年</t>
    <phoneticPr fontId="1" type="noConversion"/>
  </si>
  <si>
    <t>第五年</t>
    <phoneticPr fontId="1" type="noConversion"/>
  </si>
  <si>
    <t>第六年</t>
    <phoneticPr fontId="1" type="noConversion"/>
  </si>
  <si>
    <t>第七年</t>
    <phoneticPr fontId="1" type="noConversion"/>
  </si>
  <si>
    <t>第八年</t>
    <phoneticPr fontId="1" type="noConversion"/>
  </si>
  <si>
    <t>第九年</t>
    <phoneticPr fontId="1" type="noConversion"/>
  </si>
  <si>
    <t>第十年</t>
    <phoneticPr fontId="1" type="noConversion"/>
  </si>
  <si>
    <t>十年后</t>
    <phoneticPr fontId="1" type="noConversion"/>
  </si>
  <si>
    <t>10年增长率</t>
    <phoneticPr fontId="1" type="noConversion"/>
  </si>
  <si>
    <t>贴现率</t>
    <phoneticPr fontId="1" type="noConversion"/>
  </si>
  <si>
    <t>距离年限</t>
    <phoneticPr fontId="1" type="noConversion"/>
  </si>
  <si>
    <t>十年后永续增长率</t>
    <phoneticPr fontId="1" type="noConversion"/>
  </si>
  <si>
    <t>对腾讯的估值</t>
    <phoneticPr fontId="1" type="noConversion"/>
  </si>
  <si>
    <t>腾讯股本（亿股）</t>
    <phoneticPr fontId="1" type="noConversion"/>
  </si>
  <si>
    <t>永续增长率</t>
  </si>
  <si>
    <t>假设10年增长率</t>
  </si>
  <si>
    <t>年数</t>
  </si>
  <si>
    <t>自由现金流</t>
  </si>
  <si>
    <t>现值</t>
  </si>
  <si>
    <t>永续年金价值PV=第10年现金流x(1+永续年金增长率)/(折现率-永续年金增长率)</t>
  </si>
  <si>
    <t>PV</t>
  </si>
  <si>
    <t>PV现值</t>
  </si>
  <si>
    <t>所有者权益</t>
  </si>
  <si>
    <t>每股价值</t>
  </si>
  <si>
    <t>增长率取18-21年4年非国际财报准则盈利增长平均值</t>
    <phoneticPr fontId="1" type="noConversion"/>
  </si>
  <si>
    <t>下一年度的自由现金流（亿 人名币）</t>
    <phoneticPr fontId="1" type="noConversion"/>
  </si>
  <si>
    <t>上一年度自由现金流（亿 人名币）</t>
    <phoneticPr fontId="1" type="noConversion"/>
  </si>
  <si>
    <t>折现率</t>
    <phoneticPr fontId="1" type="noConversion"/>
  </si>
  <si>
    <t>预测下10年自由现金流</t>
    <phoneticPr fontId="1" type="noConversion"/>
  </si>
  <si>
    <t>把这些自由现金流折现到现值</t>
    <phoneticPr fontId="1" type="noConversion"/>
  </si>
  <si>
    <t>计算永续年金价值并折现</t>
    <phoneticPr fontId="1" type="noConversion"/>
  </si>
  <si>
    <t>计算所有者权益合计（内在价值）</t>
    <phoneticPr fontId="1" type="noConversion"/>
  </si>
  <si>
    <t>计算每股价值（人民币）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</si>
</sst>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0"/>
      <name val="等线"/>
      <family val="2"/>
      <scheme val="minor"/>
    </font>
    <font>
      <sz val="11"/>
      <color theme="0"/>
      <name val="等线"/>
      <family val="4"/>
      <charset val="134"/>
      <scheme val="minor"/>
    </font>
    <font>
      <sz val="11"/>
      <color theme="0"/>
      <name val="等线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3" borderId="1" xfId="0" applyFont="1" applyFill="1" applyBorder="1"/>
    <xf numFmtId="0" fontId="3" fillId="3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/>
    <xf numFmtId="0" fontId="2" fillId="4" borderId="4" xfId="0" applyFont="1" applyFill="1" applyBorder="1" applyAlignment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177" fontId="0" fillId="0" borderId="1" xfId="0" applyNumberFormat="1" applyBorder="1"/>
    <xf numFmtId="0" fontId="2" fillId="4" borderId="9" xfId="0" applyFont="1" applyFill="1" applyBorder="1" applyAlignment="1"/>
    <xf numFmtId="0" fontId="2" fillId="4" borderId="7" xfId="0" applyFont="1" applyFill="1" applyBorder="1" applyAlignment="1"/>
    <xf numFmtId="177" fontId="0" fillId="0" borderId="13" xfId="0" applyNumberFormat="1" applyFill="1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9" fontId="0" fillId="5" borderId="6" xfId="0" applyNumberFormat="1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9" fontId="0" fillId="5" borderId="10" xfId="0" applyNumberFormat="1" applyFill="1" applyBorder="1" applyAlignment="1">
      <alignment horizontal="center"/>
    </xf>
    <xf numFmtId="9" fontId="0" fillId="5" borderId="11" xfId="0" applyNumberFormat="1" applyFill="1" applyBorder="1" applyAlignment="1">
      <alignment horizontal="center"/>
    </xf>
    <xf numFmtId="176" fontId="0" fillId="6" borderId="6" xfId="0" applyNumberFormat="1" applyFill="1" applyBorder="1" applyAlignment="1">
      <alignment horizontal="center"/>
    </xf>
    <xf numFmtId="176" fontId="0" fillId="6" borderId="9" xfId="0" applyNumberFormat="1" applyFill="1" applyBorder="1" applyAlignment="1">
      <alignment horizontal="center"/>
    </xf>
    <xf numFmtId="176" fontId="0" fillId="6" borderId="7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8" fontId="0" fillId="6" borderId="2" xfId="0" applyNumberFormat="1" applyFill="1" applyBorder="1" applyAlignment="1">
      <alignment horizontal="center"/>
    </xf>
    <xf numFmtId="178" fontId="0" fillId="6" borderId="4" xfId="0" applyNumberFormat="1" applyFill="1" applyBorder="1" applyAlignment="1">
      <alignment horizontal="center"/>
    </xf>
    <xf numFmtId="178" fontId="0" fillId="6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176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90E0-D2C7-3341-8301-7E36F63C0420}">
  <dimension ref="A1:M38"/>
  <sheetViews>
    <sheetView tabSelected="1" zoomScale="140" zoomScaleNormal="140" workbookViewId="0">
      <selection activeCell="E34" sqref="E34"/>
    </sheetView>
  </sheetViews>
  <sheetFormatPr baseColWidth="10" defaultRowHeight="15"/>
  <cols>
    <col min="1" max="2" width="10.83203125" customWidth="1"/>
    <col min="11" max="11" width="10.83203125" customWidth="1"/>
  </cols>
  <sheetData>
    <row r="1" spans="1:13">
      <c r="A1" s="8" t="s">
        <v>16</v>
      </c>
      <c r="B1" s="9"/>
      <c r="C1" s="9"/>
      <c r="D1" s="15"/>
      <c r="E1" s="15"/>
      <c r="F1" s="15"/>
      <c r="G1" s="15"/>
      <c r="H1" s="15"/>
      <c r="I1" s="15"/>
      <c r="J1" s="15"/>
      <c r="K1" s="16"/>
    </row>
    <row r="2" spans="1:13">
      <c r="A2" s="20" t="s">
        <v>17</v>
      </c>
      <c r="B2" s="19"/>
      <c r="C2" s="19"/>
      <c r="D2" s="19">
        <v>96.12</v>
      </c>
      <c r="E2" s="19"/>
      <c r="F2" s="19"/>
      <c r="G2" s="19"/>
      <c r="H2" s="19"/>
      <c r="I2" s="19"/>
      <c r="J2" s="19"/>
      <c r="K2" s="19"/>
    </row>
    <row r="3" spans="1:13">
      <c r="A3" s="20" t="s">
        <v>29</v>
      </c>
      <c r="B3" s="19"/>
      <c r="C3" s="19"/>
      <c r="D3" s="37">
        <f>I3*(1+C7)</f>
        <v>1333.3999999999999</v>
      </c>
      <c r="E3" s="37"/>
      <c r="F3" s="57" t="s">
        <v>30</v>
      </c>
      <c r="G3" s="57"/>
      <c r="H3" s="57"/>
      <c r="I3" s="36">
        <v>1130</v>
      </c>
      <c r="J3" s="37"/>
      <c r="K3" s="37"/>
    </row>
    <row r="4" spans="1:13">
      <c r="A4" s="1" t="s">
        <v>18</v>
      </c>
      <c r="B4" s="29">
        <v>0.04</v>
      </c>
      <c r="C4" s="30"/>
      <c r="D4" s="11" t="s">
        <v>31</v>
      </c>
      <c r="E4" s="31">
        <v>0.09</v>
      </c>
      <c r="F4" s="32"/>
      <c r="G4" s="36"/>
      <c r="H4" s="37"/>
      <c r="I4" s="37"/>
      <c r="J4" s="37"/>
      <c r="K4" s="38"/>
    </row>
    <row r="5" spans="1:13">
      <c r="A5" s="21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3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3">
      <c r="A7" s="20" t="s">
        <v>19</v>
      </c>
      <c r="B7" s="55"/>
      <c r="C7" s="27">
        <v>0.18</v>
      </c>
      <c r="D7" s="28"/>
      <c r="E7" s="20" t="s">
        <v>28</v>
      </c>
      <c r="F7" s="19"/>
      <c r="G7" s="19"/>
      <c r="H7" s="19"/>
      <c r="I7" s="19"/>
      <c r="J7" s="19"/>
      <c r="K7" s="55"/>
    </row>
    <row r="8" spans="1:13">
      <c r="A8" s="1" t="s">
        <v>20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</row>
    <row r="9" spans="1:13">
      <c r="A9" s="1" t="s">
        <v>21</v>
      </c>
      <c r="B9" s="14">
        <f>D3</f>
        <v>1333.3999999999999</v>
      </c>
      <c r="C9" s="14">
        <f>D3*(1+C7)^B8</f>
        <v>1573.4119999999998</v>
      </c>
      <c r="D9" s="14">
        <f>D3*(1+C7)^C8</f>
        <v>1856.6261599999996</v>
      </c>
      <c r="E9" s="14">
        <f>D3*(1+C7)^D8</f>
        <v>2190.8188687999996</v>
      </c>
      <c r="F9" s="14">
        <f>D3*(1+C7)^E8</f>
        <v>2585.1662651839993</v>
      </c>
      <c r="G9" s="14">
        <f>D3*(1+C7)^F8</f>
        <v>3050.4961929171186</v>
      </c>
      <c r="H9" s="14">
        <f>D3*(1+C7)^G8</f>
        <v>3599.5855076422004</v>
      </c>
      <c r="I9" s="14">
        <f>D3*(1+C7)^H8</f>
        <v>4247.510899017796</v>
      </c>
      <c r="J9" s="14">
        <f>D3*(1+C7)^I8</f>
        <v>5012.0628608409988</v>
      </c>
      <c r="K9" s="14">
        <f>D3*(1+C7)^J8</f>
        <v>5914.2341757923787</v>
      </c>
    </row>
    <row r="10" spans="1:13">
      <c r="A10" s="39" t="s">
        <v>33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3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3">
      <c r="A12" s="1" t="s">
        <v>20</v>
      </c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8"/>
    </row>
    <row r="13" spans="1:13">
      <c r="A13" s="1" t="s">
        <v>22</v>
      </c>
      <c r="B13" s="14">
        <f>B9/(1+E4)^B12</f>
        <v>1223.3027522935777</v>
      </c>
      <c r="C13" s="14">
        <f>C9/(1+E4)^C12</f>
        <v>1324.3094015655245</v>
      </c>
      <c r="D13" s="14">
        <f>D9/(1+E4)^D12</f>
        <v>1433.6560494012097</v>
      </c>
      <c r="E13" s="14">
        <f>E9/(1+E4)^E12</f>
        <v>1552.0313195352546</v>
      </c>
      <c r="F13" s="14">
        <f>F9/(1+E4)^F12</f>
        <v>1680.1806945427522</v>
      </c>
      <c r="G13" s="14">
        <f>G9/(1+E4)^G12</f>
        <v>1818.9112106059149</v>
      </c>
      <c r="H13" s="14">
        <f>H9/(1+E4)^H12</f>
        <v>1969.0965399219999</v>
      </c>
      <c r="I13" s="14">
        <f>I9/(1+E4)^I12</f>
        <v>2131.6824927595958</v>
      </c>
      <c r="J13" s="14">
        <f>J9/(1+E4)^J12</f>
        <v>2307.6929738131403</v>
      </c>
      <c r="K13" s="14">
        <f>K9/(1+E4)^K12</f>
        <v>2498.2364303665186</v>
      </c>
      <c r="M13" s="17"/>
    </row>
    <row r="14" spans="1:13">
      <c r="A14" s="39" t="s">
        <v>34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</row>
    <row r="15" spans="1:13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6" spans="1:13">
      <c r="A16" s="20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55"/>
    </row>
    <row r="17" spans="1:11">
      <c r="A17" s="1" t="s">
        <v>24</v>
      </c>
      <c r="B17" s="50">
        <f>K9*(1+B4)/(E4-B4)</f>
        <v>123016.07085648148</v>
      </c>
      <c r="C17" s="51"/>
      <c r="D17" s="56"/>
      <c r="E17" s="1" t="s">
        <v>25</v>
      </c>
      <c r="F17" s="50">
        <f>B17/(1+E4)^10</f>
        <v>51963.317751623588</v>
      </c>
      <c r="G17" s="51"/>
      <c r="H17" s="51"/>
      <c r="I17" s="7"/>
      <c r="J17" s="7"/>
      <c r="K17" s="6"/>
    </row>
    <row r="18" spans="1:11">
      <c r="A18" s="39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>
      <c r="A20" s="1" t="s">
        <v>26</v>
      </c>
      <c r="B20" s="52">
        <f>SUM(B13:K13)+F17</f>
        <v>69902.417616429069</v>
      </c>
      <c r="C20" s="53"/>
      <c r="D20" s="54"/>
      <c r="E20" s="1"/>
      <c r="F20" s="1"/>
      <c r="G20" s="1"/>
      <c r="H20" s="1"/>
      <c r="I20" s="1"/>
      <c r="J20" s="1"/>
      <c r="K20" s="1"/>
    </row>
    <row r="21" spans="1:11">
      <c r="A21" s="39" t="s">
        <v>36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>
      <c r="A23" s="10" t="s">
        <v>27</v>
      </c>
      <c r="B23" s="33">
        <f>B20/D2</f>
        <v>727.24113208935773</v>
      </c>
      <c r="C23" s="34"/>
      <c r="D23" s="35"/>
      <c r="E23" s="10"/>
      <c r="F23" s="10"/>
      <c r="G23" s="10"/>
      <c r="H23" s="10"/>
      <c r="I23" s="10"/>
      <c r="J23" s="10"/>
      <c r="K23" s="10"/>
    </row>
    <row r="24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22">
    <mergeCell ref="B23:D23"/>
    <mergeCell ref="E7:K7"/>
    <mergeCell ref="A18:K19"/>
    <mergeCell ref="A14:K15"/>
    <mergeCell ref="F17:H17"/>
    <mergeCell ref="B20:D20"/>
    <mergeCell ref="A21:K22"/>
    <mergeCell ref="A16:K16"/>
    <mergeCell ref="A7:B7"/>
    <mergeCell ref="B17:D17"/>
    <mergeCell ref="A10:K11"/>
    <mergeCell ref="D2:K2"/>
    <mergeCell ref="A3:C3"/>
    <mergeCell ref="A2:C2"/>
    <mergeCell ref="A5:K6"/>
    <mergeCell ref="C7:D7"/>
    <mergeCell ref="B4:C4"/>
    <mergeCell ref="E4:F4"/>
    <mergeCell ref="F3:H3"/>
    <mergeCell ref="D3:E3"/>
    <mergeCell ref="I3:K3"/>
    <mergeCell ref="G4:K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A046-ED4C-421F-B49B-6E2FFD8820C9}">
  <dimension ref="A1:M8"/>
  <sheetViews>
    <sheetView zoomScale="130" zoomScaleNormal="130" workbookViewId="0">
      <selection activeCell="L3" sqref="L3"/>
    </sheetView>
  </sheetViews>
  <sheetFormatPr baseColWidth="10" defaultColWidth="8.83203125" defaultRowHeight="15"/>
  <sheetData>
    <row r="1" spans="1:13" ht="18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/>
    </row>
    <row r="2" spans="1:13">
      <c r="A2" s="1">
        <v>1238</v>
      </c>
      <c r="B2" s="1">
        <f>A2*(1+B8)</f>
        <v>1312.28</v>
      </c>
      <c r="C2" s="1">
        <f>B2*(1+B8)</f>
        <v>1391.0168000000001</v>
      </c>
      <c r="D2" s="1">
        <f>C2*(1+B8)</f>
        <v>1474.4778080000001</v>
      </c>
      <c r="E2" s="1">
        <f>D2*(1+B8)</f>
        <v>1562.9464764800002</v>
      </c>
      <c r="F2" s="1">
        <f>E2*(1+B8)</f>
        <v>1656.7232650688004</v>
      </c>
      <c r="G2" s="1">
        <f>F2*(1+B8)</f>
        <v>1756.1266609729284</v>
      </c>
      <c r="H2" s="1">
        <f>G2*(1+B8)</f>
        <v>1861.4942606313043</v>
      </c>
      <c r="I2" s="1">
        <f>H2*(1+B8)</f>
        <v>1973.1839162691826</v>
      </c>
      <c r="J2" s="1">
        <f>I2*(1+B8)</f>
        <v>2091.5749512453335</v>
      </c>
      <c r="K2" s="1">
        <f>J2*(1+B8)</f>
        <v>2217.0694483200537</v>
      </c>
      <c r="L2" s="1">
        <f>K2*(1+E8)</f>
        <v>2305.752226252856</v>
      </c>
      <c r="M2" s="1"/>
    </row>
    <row r="3" spans="1:13">
      <c r="A3" s="1"/>
      <c r="B3" s="1">
        <f>B2/POWER(1+H8,B7)</f>
        <v>1215.0740740740739</v>
      </c>
      <c r="C3" s="1">
        <f>C2/POWER(1+H8,C7)</f>
        <v>1192.5727023319616</v>
      </c>
      <c r="D3" s="1">
        <f>D2/POWER(1+H8,D7)</f>
        <v>1170.4880226591474</v>
      </c>
      <c r="E3" s="1">
        <f>E2/POWER(1+H8,E7)</f>
        <v>1148.8123185358299</v>
      </c>
      <c r="F3" s="1">
        <f>F2/POWER(1+H8,F7)</f>
        <v>1127.5380163407219</v>
      </c>
      <c r="G3" s="1">
        <f>G2/POWER(1+H8,G7)</f>
        <v>1106.6576827047825</v>
      </c>
      <c r="H3" s="1">
        <f>H2/POWER(1+H8,H7)</f>
        <v>1086.1640219139533</v>
      </c>
      <c r="I3" s="1">
        <f>I2/POWER(1+H8,I7)</f>
        <v>1066.0498733599914</v>
      </c>
      <c r="J3" s="1">
        <f>J2/POWER(1+H8,J7)</f>
        <v>1046.3082090385099</v>
      </c>
      <c r="K3" s="1">
        <f>K2/POWER(1+H8,K7)</f>
        <v>1026.9321310933522</v>
      </c>
      <c r="L3" s="1">
        <f>L2/(H8-E8)</f>
        <v>57643.805656321398</v>
      </c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>
        <f>SUM(B3:K3)</f>
        <v>11186.597052052324</v>
      </c>
      <c r="L4" s="1">
        <f>L3/POWER(1+H8,K7)</f>
        <v>26700.235408427161</v>
      </c>
      <c r="M4" s="2">
        <f>K4+L4</f>
        <v>37886.832460479483</v>
      </c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 t="s">
        <v>14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/>
      <c r="M7" s="1"/>
    </row>
    <row r="8" spans="1:13" ht="32">
      <c r="A8" s="3" t="s">
        <v>12</v>
      </c>
      <c r="B8" s="1">
        <v>0.06</v>
      </c>
      <c r="C8" s="1"/>
      <c r="D8" s="3" t="s">
        <v>15</v>
      </c>
      <c r="E8" s="1">
        <v>0.04</v>
      </c>
      <c r="F8" s="1"/>
      <c r="G8" s="1" t="s">
        <v>13</v>
      </c>
      <c r="H8" s="1">
        <v>0.08</v>
      </c>
      <c r="I8" s="1"/>
      <c r="J8" s="1"/>
      <c r="K8" s="1"/>
      <c r="L8" s="1"/>
      <c r="M8" s="1"/>
    </row>
  </sheetData>
  <phoneticPr fontId="1" type="noConversion"/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估值</vt:lpstr>
      <vt:lpstr>2断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2022-04-25T15:20:01Z</dcterms:modified>
</cp:coreProperties>
</file>